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G TRIEN\NQ HĐND\Dự thảo NQ\Năm 2025\dự thảo Nông thôn mới\NTM KỲ HOP 4.2025\"/>
    </mc:Choice>
  </mc:AlternateContent>
  <bookViews>
    <workbookView xWindow="-120" yWindow="-120" windowWidth="29040" windowHeight="15720"/>
  </bookViews>
  <sheets>
    <sheet name="PL LOẠI BỎ " sheetId="7" r:id="rId1"/>
  </sheets>
  <definedNames>
    <definedName name="_xlnm._FilterDatabase" localSheetId="0" hidden="1">'PL LOẠI BỎ '!$A$4:$I$28</definedName>
    <definedName name="_xlnm.Print_Titles" localSheetId="0">'PL LOẠI BỎ '!$4:$5</definedName>
  </definedNames>
  <calcPr calcId="162913"/>
</workbook>
</file>

<file path=xl/calcChain.xml><?xml version="1.0" encoding="utf-8"?>
<calcChain xmlns="http://schemas.openxmlformats.org/spreadsheetml/2006/main">
  <c r="G28" i="7" l="1"/>
  <c r="F28" i="7"/>
  <c r="F27" i="7" s="1"/>
  <c r="E28" i="7"/>
  <c r="G27" i="7"/>
  <c r="E27" i="7"/>
  <c r="D27" i="7"/>
  <c r="G26" i="7"/>
  <c r="G25" i="7" s="1"/>
  <c r="F26" i="7"/>
  <c r="E26" i="7"/>
  <c r="E25" i="7" s="1"/>
  <c r="F25" i="7"/>
  <c r="D25" i="7"/>
  <c r="G24" i="7"/>
  <c r="F24" i="7"/>
  <c r="F23" i="7" s="1"/>
  <c r="G23" i="7"/>
  <c r="E23" i="7"/>
  <c r="D23" i="7"/>
  <c r="G22" i="7"/>
  <c r="F22" i="7"/>
  <c r="F21" i="7" s="1"/>
  <c r="E22" i="7"/>
  <c r="E21" i="7" s="1"/>
  <c r="G21" i="7"/>
  <c r="D21" i="7"/>
  <c r="D20" i="7"/>
  <c r="H17" i="7"/>
  <c r="G17" i="7"/>
  <c r="F17" i="7"/>
  <c r="E17" i="7"/>
  <c r="D17" i="7"/>
  <c r="G16" i="7"/>
  <c r="G15" i="7" s="1"/>
  <c r="F16" i="7"/>
  <c r="F15" i="7" s="1"/>
  <c r="H15" i="7"/>
  <c r="E15" i="7"/>
  <c r="D15" i="7"/>
  <c r="G13" i="7"/>
  <c r="F13" i="7"/>
  <c r="H13" i="7" s="1"/>
  <c r="H11" i="7" s="1"/>
  <c r="G11" i="7"/>
  <c r="E11" i="7"/>
  <c r="D11" i="7"/>
  <c r="E10" i="7"/>
  <c r="H9" i="7"/>
  <c r="H8" i="7"/>
  <c r="H7" i="7"/>
  <c r="G7" i="7"/>
  <c r="F7" i="7"/>
  <c r="E7" i="7"/>
  <c r="D7" i="7"/>
  <c r="A6" i="7"/>
  <c r="H24" i="7" l="1"/>
  <c r="H23" i="7" s="1"/>
  <c r="H28" i="7"/>
  <c r="H27" i="7" s="1"/>
  <c r="F11" i="7"/>
  <c r="H22" i="7"/>
  <c r="H21" i="7" s="1"/>
  <c r="E20" i="7"/>
  <c r="E19" i="7" s="1"/>
  <c r="E6" i="7" s="1"/>
  <c r="F20" i="7"/>
  <c r="F19" i="7" s="1"/>
  <c r="F6" i="7" s="1"/>
  <c r="D19" i="7"/>
  <c r="D6" i="7" s="1"/>
  <c r="G20" i="7"/>
  <c r="G19" i="7" s="1"/>
  <c r="G6" i="7" s="1"/>
  <c r="H26" i="7"/>
  <c r="H25" i="7" s="1"/>
  <c r="H20" i="7" l="1"/>
  <c r="H19" i="7" s="1"/>
  <c r="H6" i="7" s="1"/>
</calcChain>
</file>

<file path=xl/sharedStrings.xml><?xml version="1.0" encoding="utf-8"?>
<sst xmlns="http://schemas.openxmlformats.org/spreadsheetml/2006/main" count="69" uniqueCount="52">
  <si>
    <t>TT</t>
  </si>
  <si>
    <t>Dự kiến NS cấp Xã</t>
  </si>
  <si>
    <t>I</t>
  </si>
  <si>
    <t>Huy động khác</t>
  </si>
  <si>
    <t xml:space="preserve">Dự kiến tổng mức đầu tư
</t>
  </si>
  <si>
    <t>Trong đó (Đơn vị tính: triệu đồng)</t>
  </si>
  <si>
    <t>Dự kiến
NS huyện</t>
  </si>
  <si>
    <t>Dự kiến
NS TW, tỉnh</t>
  </si>
  <si>
    <t>Khối lượng</t>
  </si>
  <si>
    <t>Ghi chú</t>
  </si>
  <si>
    <t>01 CT</t>
  </si>
  <si>
    <t xml:space="preserve">ĐƯA RA KHỎI DANH MỤC ĐẦU TƯ CÔNG TRUNG HẠN GIAI ĐOẠN 2021 - 2025 
THUỘC CHƯƠNG TRÌNH NÔNG THÔN MỚI </t>
  </si>
  <si>
    <t xml:space="preserve">XÃ BÌNH TÚ </t>
  </si>
  <si>
    <t>II</t>
  </si>
  <si>
    <t>III</t>
  </si>
  <si>
    <t>XÃ BÌNH QUÝ</t>
  </si>
  <si>
    <t>IV</t>
  </si>
  <si>
    <t>V</t>
  </si>
  <si>
    <t>VI</t>
  </si>
  <si>
    <t>XÃ BÌNH SA</t>
  </si>
  <si>
    <t>VIII</t>
  </si>
  <si>
    <t>IX</t>
  </si>
  <si>
    <t>Tên danh mục công trình/dự án đưa ra khỏi danh mục</t>
  </si>
  <si>
    <t>XÃ BÌNH DƯƠNG</t>
  </si>
  <si>
    <t>XÃ BÌNH TRIỀU</t>
  </si>
  <si>
    <t>XÃ BÌNH TRUNG</t>
  </si>
  <si>
    <t>1 CT</t>
  </si>
  <si>
    <t>TỔNG CỘNG</t>
  </si>
  <si>
    <t>(Ban hành theo Nghị quyết sô:…../NQ-HĐND ngày     tháng    năm 2025 của HĐND huyện Thăng Binh)</t>
  </si>
  <si>
    <t>CT</t>
  </si>
  <si>
    <t>PHỤ LỤC 01:</t>
  </si>
  <si>
    <t>Xây mới nhà văn hóa thôn Tú Phương</t>
  </si>
  <si>
    <t>Nghị quyết số 02/NQ-HĐND ngày 18/02/2025 của HĐND huyện</t>
  </si>
  <si>
    <t>Xây mới nhà văn hóa thôn Tú Nghĩa</t>
  </si>
  <si>
    <t>Xây mới nhà văn hóa thôn Trường An</t>
  </si>
  <si>
    <t>Nâng cấp, sửa chữa nhà văn hoá thôn Tây Giang (tường rào, cổng ngõ và các hạng mục khác )</t>
  </si>
  <si>
    <t>Nâng cấp, sửa chữa nhà văn hoá thôn Tây Giang (sân nền và các hạng mục khác )</t>
  </si>
  <si>
    <t>Nâng cấp, sửa chữa nhà văn hoá Bình Trúc</t>
  </si>
  <si>
    <t>Nghị quyết số 05/NQ-HĐND ngày 15/3/2024 của HĐND huyện</t>
  </si>
  <si>
    <t>Xây mới nhà văn hóa thôn Kế Xuyên 1</t>
  </si>
  <si>
    <t>Nghị quyết số 16/NQ-HĐND ngày 28/5/2024 của HĐND huyện</t>
  </si>
  <si>
    <t>Bê tông hóa giao thông nông thôn tuyến tổ 4, tổ 5 thôn Lạc Câu</t>
  </si>
  <si>
    <t>Bê tông hóa giao thông nông thôn tuyến từ nhà ông Dần tổ 9 đến giáp ngã ba gần nhà ông Trần Thịnh tổ 10, thôn Vân Tây</t>
  </si>
  <si>
    <t>XÃ BÌNH AN</t>
  </si>
  <si>
    <t>Xây mới nhà văn hóa thôn An Thái</t>
  </si>
  <si>
    <t>VII</t>
  </si>
  <si>
    <t>XÃ BÌNH PHỤC</t>
  </si>
  <si>
    <t>Nâng cấp sửa chữa giao thông nông thôn tuyến QL 1A đi tổ 9 thôn Bình Hiệp</t>
  </si>
  <si>
    <t>Xây mới nhà văn hoá thôn Quý Thạnh 1</t>
  </si>
  <si>
    <t>Nghị quyết số 29/NQ-HĐND ngày 12/10/2022 của HĐND huyện</t>
  </si>
  <si>
    <t>XÃ BÌNH HẢI</t>
  </si>
  <si>
    <t>Xây mới nhà văn hóa thôn Đồng Trì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</si>
</sst>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6" formatCode="#,##0.000"/>
    <numFmt numFmtId="167" formatCode="#,##0;[Red]#,##0"/>
    <numFmt numFmtId="168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3" fontId="7" fillId="0" borderId="1" xfId="2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2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 applyProtection="1">
      <alignment horizontal="right"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4" fontId="7" fillId="0" borderId="1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8" fontId="7" fillId="0" borderId="1" xfId="2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68" fontId="7" fillId="0" borderId="1" xfId="2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68" fontId="6" fillId="0" borderId="1" xfId="2" applyNumberFormat="1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166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3" fontId="13" fillId="0" borderId="1" xfId="0" applyNumberFormat="1" applyFont="1" applyBorder="1"/>
    <xf numFmtId="1" fontId="11" fillId="2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Excel Built-in Normal" xfId="3"/>
    <cellStyle name="Normal" xfId="0" builtinId="0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3197471</xdr:colOff>
      <xdr:row>2</xdr:row>
      <xdr:rowOff>33836</xdr:rowOff>
    </xdr:from>
    <xdr:to>
      <xdr:col>4</xdr:col>
      <xdr:colOff>539996</xdr:colOff>
      <xdr:row>2</xdr:row>
      <xdr:rowOff>33836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601917" y="731359"/>
          <a:ext cx="26706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130" zoomScaleNormal="100" zoomScaleSheetLayoutView="130" workbookViewId="0">
      <selection activeCell="B4" sqref="B4:B5"/>
    </sheetView>
  </sheetViews>
  <sheetFormatPr defaultColWidth="9.140625" defaultRowHeight="16.5" x14ac:dyDescent="0.25"/>
  <cols>
    <col min="1" max="1" width="5.85546875" style="24" customWidth="1"/>
    <col min="2" max="2" width="57.85546875" style="24" customWidth="1"/>
    <col min="3" max="3" width="9.140625" style="24" customWidth="1"/>
    <col min="4" max="4" width="10.7109375" style="25" customWidth="1"/>
    <col min="5" max="5" width="10.140625" style="25" customWidth="1"/>
    <col min="6" max="6" width="10.42578125" style="25" customWidth="1"/>
    <col min="7" max="7" width="10.7109375" style="25" customWidth="1"/>
    <col min="8" max="8" width="8.85546875" style="25" customWidth="1"/>
    <col min="9" max="9" width="26.5703125" style="24" customWidth="1"/>
    <col min="10" max="11" width="13.7109375" style="1" bestFit="1" customWidth="1"/>
    <col min="12" max="12" width="9.140625" style="1"/>
    <col min="13" max="13" width="9.7109375" style="1" bestFit="1" customWidth="1"/>
    <col min="14" max="16384" width="9.140625" style="1"/>
  </cols>
  <sheetData>
    <row r="1" spans="1:9" ht="24.6" customHeight="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</row>
    <row r="2" spans="1:9" s="2" customFormat="1" ht="30.75" customHeight="1" x14ac:dyDescent="0.25">
      <c r="A2" s="29" t="s">
        <v>11</v>
      </c>
      <c r="B2" s="28"/>
      <c r="C2" s="28"/>
      <c r="D2" s="28"/>
      <c r="E2" s="28"/>
      <c r="F2" s="28"/>
      <c r="G2" s="28"/>
      <c r="H2" s="28"/>
      <c r="I2" s="28"/>
    </row>
    <row r="3" spans="1:9" ht="31.15" customHeight="1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</row>
    <row r="4" spans="1:9" ht="39" customHeight="1" x14ac:dyDescent="0.25">
      <c r="A4" s="31" t="s">
        <v>0</v>
      </c>
      <c r="B4" s="31" t="s">
        <v>22</v>
      </c>
      <c r="C4" s="31" t="s">
        <v>8</v>
      </c>
      <c r="D4" s="32" t="s">
        <v>4</v>
      </c>
      <c r="E4" s="33" t="s">
        <v>5</v>
      </c>
      <c r="F4" s="34"/>
      <c r="G4" s="34"/>
      <c r="H4" s="35"/>
      <c r="I4" s="36" t="s">
        <v>9</v>
      </c>
    </row>
    <row r="5" spans="1:9" ht="67.900000000000006" customHeight="1" x14ac:dyDescent="0.25">
      <c r="A5" s="31"/>
      <c r="B5" s="31"/>
      <c r="C5" s="31"/>
      <c r="D5" s="32"/>
      <c r="E5" s="17" t="s">
        <v>7</v>
      </c>
      <c r="F5" s="17" t="s">
        <v>6</v>
      </c>
      <c r="G5" s="17" t="s">
        <v>1</v>
      </c>
      <c r="H5" s="17" t="s">
        <v>3</v>
      </c>
      <c r="I5" s="36"/>
    </row>
    <row r="6" spans="1:9" x14ac:dyDescent="0.25">
      <c r="A6" s="37">
        <f>A10+A14+A16+A18+A20+A22+A24+A26+A28</f>
        <v>13</v>
      </c>
      <c r="B6" s="37" t="s">
        <v>27</v>
      </c>
      <c r="C6" s="38"/>
      <c r="D6" s="5">
        <f>D7+D11+D15+D17+D19+D21+D23+D25</f>
        <v>8203.5771428571425</v>
      </c>
      <c r="E6" s="5">
        <f t="shared" ref="E6:H6" si="0">E7+E11+E15+E17+E19+E21+E23+E25</f>
        <v>3598.12</v>
      </c>
      <c r="F6" s="5">
        <f t="shared" si="0"/>
        <v>3469.2047619047621</v>
      </c>
      <c r="G6" s="5">
        <f t="shared" si="0"/>
        <v>726.6961904761904</v>
      </c>
      <c r="H6" s="5">
        <f t="shared" si="0"/>
        <v>409.55619047619052</v>
      </c>
      <c r="I6" s="39"/>
    </row>
    <row r="7" spans="1:9" x14ac:dyDescent="0.25">
      <c r="A7" s="27" t="s">
        <v>2</v>
      </c>
      <c r="B7" s="40" t="s">
        <v>12</v>
      </c>
      <c r="C7" s="40"/>
      <c r="D7" s="41">
        <f>SUM(D8:D10)</f>
        <v>3083</v>
      </c>
      <c r="E7" s="41">
        <f t="shared" ref="E7:H7" si="1">SUM(E8:E10)</f>
        <v>1405</v>
      </c>
      <c r="F7" s="41">
        <f t="shared" si="1"/>
        <v>1370</v>
      </c>
      <c r="G7" s="41">
        <f t="shared" si="1"/>
        <v>308</v>
      </c>
      <c r="H7" s="41">
        <f t="shared" si="1"/>
        <v>0</v>
      </c>
      <c r="I7" s="42"/>
    </row>
    <row r="8" spans="1:9" ht="47.25" x14ac:dyDescent="0.25">
      <c r="A8" s="18">
        <v>1</v>
      </c>
      <c r="B8" s="11" t="s">
        <v>31</v>
      </c>
      <c r="C8" s="43" t="s">
        <v>29</v>
      </c>
      <c r="D8" s="9">
        <v>1004</v>
      </c>
      <c r="E8" s="9">
        <v>703</v>
      </c>
      <c r="F8" s="9">
        <v>201</v>
      </c>
      <c r="G8" s="9">
        <v>100</v>
      </c>
      <c r="H8" s="9">
        <f>D8-E8-F8-G8</f>
        <v>0</v>
      </c>
      <c r="I8" s="44" t="s">
        <v>32</v>
      </c>
    </row>
    <row r="9" spans="1:9" ht="47.25" x14ac:dyDescent="0.25">
      <c r="A9" s="18">
        <v>2</v>
      </c>
      <c r="B9" s="11" t="s">
        <v>33</v>
      </c>
      <c r="C9" s="43" t="s">
        <v>29</v>
      </c>
      <c r="D9" s="9">
        <v>1003</v>
      </c>
      <c r="E9" s="9">
        <v>702</v>
      </c>
      <c r="F9" s="9">
        <v>201</v>
      </c>
      <c r="G9" s="9">
        <v>100</v>
      </c>
      <c r="H9" s="9">
        <f t="shared" ref="H9" si="2">D9-E9-F9-G9</f>
        <v>0</v>
      </c>
      <c r="I9" s="44" t="s">
        <v>32</v>
      </c>
    </row>
    <row r="10" spans="1:9" ht="47.25" x14ac:dyDescent="0.25">
      <c r="A10" s="18">
        <v>3</v>
      </c>
      <c r="B10" s="11" t="s">
        <v>34</v>
      </c>
      <c r="C10" s="43" t="s">
        <v>29</v>
      </c>
      <c r="D10" s="9">
        <v>1076</v>
      </c>
      <c r="E10" s="9">
        <f>1405-E9-E8</f>
        <v>0</v>
      </c>
      <c r="F10" s="9">
        <v>968</v>
      </c>
      <c r="G10" s="9">
        <v>108</v>
      </c>
      <c r="H10" s="9">
        <v>0</v>
      </c>
      <c r="I10" s="44" t="s">
        <v>32</v>
      </c>
    </row>
    <row r="11" spans="1:9" ht="33" customHeight="1" x14ac:dyDescent="0.25">
      <c r="A11" s="26" t="s">
        <v>13</v>
      </c>
      <c r="B11" s="40" t="s">
        <v>19</v>
      </c>
      <c r="C11" s="45"/>
      <c r="D11" s="4">
        <f>D12+D13+D14</f>
        <v>1174.8571428571429</v>
      </c>
      <c r="E11" s="4">
        <f t="shared" ref="E11:H11" si="3">E12+E13+E14</f>
        <v>674</v>
      </c>
      <c r="F11" s="4">
        <f t="shared" si="3"/>
        <v>383.37142857142857</v>
      </c>
      <c r="G11" s="4">
        <f t="shared" si="3"/>
        <v>58.742857142857147</v>
      </c>
      <c r="H11" s="4">
        <f t="shared" si="3"/>
        <v>58.742857142857162</v>
      </c>
      <c r="I11" s="46"/>
    </row>
    <row r="12" spans="1:9" ht="47.25" x14ac:dyDescent="0.25">
      <c r="A12" s="12">
        <v>1</v>
      </c>
      <c r="B12" s="13" t="s">
        <v>35</v>
      </c>
      <c r="C12" s="47" t="s">
        <v>10</v>
      </c>
      <c r="D12" s="48">
        <v>302.85714285714283</v>
      </c>
      <c r="E12" s="48">
        <v>212</v>
      </c>
      <c r="F12" s="48">
        <v>60.571428571428569</v>
      </c>
      <c r="G12" s="48">
        <v>15.142857142857142</v>
      </c>
      <c r="H12" s="48">
        <v>15.142857142857121</v>
      </c>
      <c r="I12" s="44" t="s">
        <v>32</v>
      </c>
    </row>
    <row r="13" spans="1:9" ht="47.25" x14ac:dyDescent="0.25">
      <c r="A13" s="12">
        <v>2</v>
      </c>
      <c r="B13" s="49" t="s">
        <v>36</v>
      </c>
      <c r="C13" s="14" t="s">
        <v>10</v>
      </c>
      <c r="D13" s="15">
        <v>212</v>
      </c>
      <c r="E13" s="15"/>
      <c r="F13" s="15">
        <f>D13*90%</f>
        <v>190.8</v>
      </c>
      <c r="G13" s="15">
        <f>D13*0.05</f>
        <v>10.600000000000001</v>
      </c>
      <c r="H13" s="15">
        <f>D13-F13-G13</f>
        <v>10.599999999999987</v>
      </c>
      <c r="I13" s="44" t="s">
        <v>32</v>
      </c>
    </row>
    <row r="14" spans="1:9" ht="47.25" x14ac:dyDescent="0.25">
      <c r="A14" s="18">
        <v>3</v>
      </c>
      <c r="B14" s="11" t="s">
        <v>37</v>
      </c>
      <c r="C14" s="10" t="s">
        <v>10</v>
      </c>
      <c r="D14" s="9">
        <v>660</v>
      </c>
      <c r="E14" s="9">
        <v>461.99999999999994</v>
      </c>
      <c r="F14" s="9">
        <v>132</v>
      </c>
      <c r="G14" s="9">
        <v>33</v>
      </c>
      <c r="H14" s="9">
        <v>33.000000000000057</v>
      </c>
      <c r="I14" s="44" t="s">
        <v>38</v>
      </c>
    </row>
    <row r="15" spans="1:9" x14ac:dyDescent="0.25">
      <c r="A15" s="26" t="s">
        <v>14</v>
      </c>
      <c r="B15" s="40" t="s">
        <v>25</v>
      </c>
      <c r="C15" s="50"/>
      <c r="D15" s="4">
        <f>D16</f>
        <v>1057</v>
      </c>
      <c r="E15" s="4">
        <f t="shared" ref="E15:H15" si="4">E16</f>
        <v>0</v>
      </c>
      <c r="F15" s="4">
        <f t="shared" si="4"/>
        <v>951.30000000000007</v>
      </c>
      <c r="G15" s="4">
        <f t="shared" si="4"/>
        <v>105.7</v>
      </c>
      <c r="H15" s="4">
        <f t="shared" si="4"/>
        <v>0</v>
      </c>
      <c r="I15" s="46"/>
    </row>
    <row r="16" spans="1:9" ht="47.25" x14ac:dyDescent="0.25">
      <c r="A16" s="18">
        <v>1</v>
      </c>
      <c r="B16" s="16" t="s">
        <v>39</v>
      </c>
      <c r="C16" s="10" t="s">
        <v>10</v>
      </c>
      <c r="D16" s="22">
        <v>1057</v>
      </c>
      <c r="E16" s="22"/>
      <c r="F16" s="22">
        <f t="shared" ref="F16" si="5">D16*90%</f>
        <v>951.30000000000007</v>
      </c>
      <c r="G16" s="22">
        <f t="shared" ref="G16" si="6">D16*10%</f>
        <v>105.7</v>
      </c>
      <c r="H16" s="23"/>
      <c r="I16" s="44" t="s">
        <v>40</v>
      </c>
    </row>
    <row r="17" spans="1:9" x14ac:dyDescent="0.25">
      <c r="A17" s="26" t="s">
        <v>16</v>
      </c>
      <c r="B17" s="40" t="s">
        <v>23</v>
      </c>
      <c r="C17" s="50"/>
      <c r="D17" s="4">
        <f>D18</f>
        <v>325.92</v>
      </c>
      <c r="E17" s="4">
        <f t="shared" ref="E17:H17" si="7">E18</f>
        <v>110</v>
      </c>
      <c r="F17" s="4">
        <f t="shared" si="7"/>
        <v>71.973333333333343</v>
      </c>
      <c r="G17" s="4">
        <f t="shared" si="7"/>
        <v>44.473333333333343</v>
      </c>
      <c r="H17" s="4">
        <f t="shared" si="7"/>
        <v>99.473333333333343</v>
      </c>
      <c r="I17" s="46"/>
    </row>
    <row r="18" spans="1:9" ht="47.25" x14ac:dyDescent="0.25">
      <c r="A18" s="3">
        <v>1</v>
      </c>
      <c r="B18" s="11" t="s">
        <v>41</v>
      </c>
      <c r="C18" s="3">
        <v>0.28000000000000003</v>
      </c>
      <c r="D18" s="6">
        <v>325.92</v>
      </c>
      <c r="E18" s="7">
        <v>110</v>
      </c>
      <c r="F18" s="7">
        <v>71.973333333333343</v>
      </c>
      <c r="G18" s="7">
        <v>44.473333333333343</v>
      </c>
      <c r="H18" s="7">
        <v>99.473333333333343</v>
      </c>
      <c r="I18" s="44" t="s">
        <v>38</v>
      </c>
    </row>
    <row r="19" spans="1:9" x14ac:dyDescent="0.25">
      <c r="A19" s="26" t="s">
        <v>17</v>
      </c>
      <c r="B19" s="40" t="s">
        <v>24</v>
      </c>
      <c r="C19" s="50"/>
      <c r="D19" s="4">
        <f>D20</f>
        <v>232.8</v>
      </c>
      <c r="E19" s="4">
        <f t="shared" ref="E19:H19" si="8">E20</f>
        <v>93.12</v>
      </c>
      <c r="F19" s="4">
        <f t="shared" si="8"/>
        <v>46.56</v>
      </c>
      <c r="G19" s="4">
        <f t="shared" si="8"/>
        <v>23.28</v>
      </c>
      <c r="H19" s="4">
        <f t="shared" si="8"/>
        <v>69.84</v>
      </c>
      <c r="I19" s="46"/>
    </row>
    <row r="20" spans="1:9" ht="49.5" x14ac:dyDescent="0.25">
      <c r="A20" s="18">
        <v>1</v>
      </c>
      <c r="B20" s="20" t="s">
        <v>42</v>
      </c>
      <c r="C20" s="21">
        <v>0.2</v>
      </c>
      <c r="D20" s="6">
        <f>C20*1164</f>
        <v>232.8</v>
      </c>
      <c r="E20" s="19">
        <f>D20*40%</f>
        <v>93.12</v>
      </c>
      <c r="F20" s="19">
        <f t="shared" ref="F20" si="9">D20*20%</f>
        <v>46.56</v>
      </c>
      <c r="G20" s="19">
        <f>D20*10%</f>
        <v>23.28</v>
      </c>
      <c r="H20" s="19">
        <f t="shared" ref="H20" si="10">D20-E20-F20-G20</f>
        <v>69.84</v>
      </c>
      <c r="I20" s="44" t="s">
        <v>38</v>
      </c>
    </row>
    <row r="21" spans="1:9" x14ac:dyDescent="0.25">
      <c r="A21" s="26" t="s">
        <v>18</v>
      </c>
      <c r="B21" s="40" t="s">
        <v>43</v>
      </c>
      <c r="C21" s="50"/>
      <c r="D21" s="4">
        <f>D22</f>
        <v>950</v>
      </c>
      <c r="E21" s="4">
        <f t="shared" ref="E21:H21" si="11">E22</f>
        <v>665</v>
      </c>
      <c r="F21" s="4">
        <f t="shared" si="11"/>
        <v>190</v>
      </c>
      <c r="G21" s="4">
        <f t="shared" si="11"/>
        <v>95</v>
      </c>
      <c r="H21" s="4">
        <f t="shared" si="11"/>
        <v>0</v>
      </c>
      <c r="I21" s="46"/>
    </row>
    <row r="22" spans="1:9" ht="47.25" x14ac:dyDescent="0.25">
      <c r="A22" s="18">
        <v>1</v>
      </c>
      <c r="B22" s="11" t="s">
        <v>44</v>
      </c>
      <c r="C22" s="10" t="s">
        <v>10</v>
      </c>
      <c r="D22" s="8">
        <v>950</v>
      </c>
      <c r="E22" s="8">
        <f t="shared" ref="E22" si="12">D22*0.7</f>
        <v>665</v>
      </c>
      <c r="F22" s="8">
        <f t="shared" ref="F22" si="13">D22*0.2</f>
        <v>190</v>
      </c>
      <c r="G22" s="8">
        <f t="shared" ref="G22" si="14">D22*0.1</f>
        <v>95</v>
      </c>
      <c r="H22" s="9">
        <f t="shared" ref="H22" si="15">D22-E22-F22-G22</f>
        <v>0</v>
      </c>
      <c r="I22" s="44" t="s">
        <v>38</v>
      </c>
    </row>
    <row r="23" spans="1:9" x14ac:dyDescent="0.25">
      <c r="A23" s="26" t="s">
        <v>45</v>
      </c>
      <c r="B23" s="40" t="s">
        <v>46</v>
      </c>
      <c r="C23" s="50"/>
      <c r="D23" s="4">
        <f>D24</f>
        <v>450</v>
      </c>
      <c r="E23" s="4">
        <f t="shared" ref="E23:H23" si="16">E24</f>
        <v>0</v>
      </c>
      <c r="F23" s="4">
        <f t="shared" si="16"/>
        <v>270</v>
      </c>
      <c r="G23" s="4">
        <f t="shared" si="16"/>
        <v>45</v>
      </c>
      <c r="H23" s="4">
        <f t="shared" si="16"/>
        <v>135</v>
      </c>
      <c r="I23" s="46"/>
    </row>
    <row r="24" spans="1:9" ht="47.25" x14ac:dyDescent="0.25">
      <c r="A24" s="18">
        <v>1</v>
      </c>
      <c r="B24" s="11" t="s">
        <v>47</v>
      </c>
      <c r="C24" s="10" t="s">
        <v>26</v>
      </c>
      <c r="D24" s="51">
        <v>450</v>
      </c>
      <c r="E24" s="9"/>
      <c r="F24" s="9">
        <f>D24*0.6</f>
        <v>270</v>
      </c>
      <c r="G24" s="9">
        <f>D24*0.1</f>
        <v>45</v>
      </c>
      <c r="H24" s="9">
        <f>D24-G24-F24</f>
        <v>135</v>
      </c>
      <c r="I24" s="44" t="s">
        <v>32</v>
      </c>
    </row>
    <row r="25" spans="1:9" x14ac:dyDescent="0.25">
      <c r="A25" s="26" t="s">
        <v>20</v>
      </c>
      <c r="B25" s="40" t="s">
        <v>15</v>
      </c>
      <c r="C25" s="50"/>
      <c r="D25" s="52">
        <f>D26</f>
        <v>930</v>
      </c>
      <c r="E25" s="52">
        <f t="shared" ref="E25:H25" si="17">E26</f>
        <v>651</v>
      </c>
      <c r="F25" s="52">
        <f t="shared" si="17"/>
        <v>186</v>
      </c>
      <c r="G25" s="52">
        <f t="shared" si="17"/>
        <v>46.5</v>
      </c>
      <c r="H25" s="52">
        <f t="shared" si="17"/>
        <v>46.5</v>
      </c>
      <c r="I25" s="46"/>
    </row>
    <row r="26" spans="1:9" ht="47.25" x14ac:dyDescent="0.25">
      <c r="A26" s="18">
        <v>1</v>
      </c>
      <c r="B26" s="11" t="s">
        <v>48</v>
      </c>
      <c r="C26" s="10" t="s">
        <v>10</v>
      </c>
      <c r="D26" s="9">
        <v>930</v>
      </c>
      <c r="E26" s="9">
        <f>D26*0.7</f>
        <v>651</v>
      </c>
      <c r="F26" s="9">
        <f>D26*0.2</f>
        <v>186</v>
      </c>
      <c r="G26" s="9">
        <f>D26*0.05</f>
        <v>46.5</v>
      </c>
      <c r="H26" s="8">
        <f t="shared" ref="H26" si="18">D26-E26-F26-G26</f>
        <v>46.5</v>
      </c>
      <c r="I26" s="44" t="s">
        <v>49</v>
      </c>
    </row>
    <row r="27" spans="1:9" x14ac:dyDescent="0.25">
      <c r="A27" s="26" t="s">
        <v>21</v>
      </c>
      <c r="B27" s="40" t="s">
        <v>50</v>
      </c>
      <c r="C27" s="10"/>
      <c r="D27" s="4">
        <f>D28</f>
        <v>955</v>
      </c>
      <c r="E27" s="4">
        <f t="shared" ref="E27:H27" si="19">E28</f>
        <v>668.5</v>
      </c>
      <c r="F27" s="4">
        <f t="shared" si="19"/>
        <v>191</v>
      </c>
      <c r="G27" s="4">
        <f t="shared" si="19"/>
        <v>47.75</v>
      </c>
      <c r="H27" s="4">
        <f t="shared" si="19"/>
        <v>47.75</v>
      </c>
      <c r="I27" s="53"/>
    </row>
    <row r="28" spans="1:9" ht="47.25" x14ac:dyDescent="0.25">
      <c r="A28" s="18">
        <v>1</v>
      </c>
      <c r="B28" s="16" t="s">
        <v>51</v>
      </c>
      <c r="C28" s="10" t="s">
        <v>10</v>
      </c>
      <c r="D28" s="8">
        <v>955</v>
      </c>
      <c r="E28" s="8">
        <f>D28*0.7</f>
        <v>668.5</v>
      </c>
      <c r="F28" s="8">
        <f>D28*0.2</f>
        <v>191</v>
      </c>
      <c r="G28" s="9">
        <f>D28*0.05</f>
        <v>47.75</v>
      </c>
      <c r="H28" s="9">
        <f t="shared" ref="H28" si="20">D28-E28-F28-G28</f>
        <v>47.75</v>
      </c>
      <c r="I28" s="44" t="s">
        <v>49</v>
      </c>
    </row>
  </sheetData>
  <autoFilter ref="A4:I28">
    <filterColumn colId="4" showButton="0"/>
    <filterColumn colId="5" showButton="0"/>
    <filterColumn colId="6" showButton="0"/>
  </autoFilter>
  <mergeCells count="9">
    <mergeCell ref="A1:I1"/>
    <mergeCell ref="A2:I2"/>
    <mergeCell ref="A3:I3"/>
    <mergeCell ref="A4:A5"/>
    <mergeCell ref="B4:B5"/>
    <mergeCell ref="C4:C5"/>
    <mergeCell ref="D4:D5"/>
    <mergeCell ref="E4:H4"/>
    <mergeCell ref="I4:I5"/>
  </mergeCells>
  <pageMargins left="0.2" right="0" top="0.5" bottom="0.5" header="0.3" footer="0.3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LOẠI BỎ </vt:lpstr>
      <vt:lpstr>'PL LOẠI BỎ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2025-03-25T08:01:21Z</cp:lastPrinted>
  <dcterms:created xsi:type="dcterms:W3CDTF">2022-07-27T01:07:03Z</dcterms:created>
  <dcterms:modified xsi:type="dcterms:W3CDTF">2025-04-16T07:42:10Z</dcterms:modified>
</cp:coreProperties>
</file>