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J:\My Drive\PHUOC_VP\HĐND\HĐND 2021 - 2026\Ky hop 23 - thang 4 nam 2025\NQ KH 23\"/>
    </mc:Choice>
  </mc:AlternateContent>
  <xr:revisionPtr revIDLastSave="0" documentId="13_ncr:1_{6B889AF3-ACAC-4802-936A-4B56D9073E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D36" i="1"/>
  <c r="E36" i="1" s="1"/>
  <c r="E35" i="1"/>
  <c r="D35" i="1"/>
  <c r="D34" i="1"/>
  <c r="H33" i="1"/>
  <c r="G32" i="1"/>
  <c r="H31" i="1"/>
  <c r="G31" i="1"/>
  <c r="F31" i="1"/>
  <c r="E31" i="1"/>
  <c r="D31" i="1"/>
  <c r="D30" i="1"/>
  <c r="D29" i="1" s="1"/>
  <c r="H29" i="1"/>
  <c r="E29" i="1"/>
  <c r="G28" i="1"/>
  <c r="H27" i="1"/>
  <c r="G27" i="1"/>
  <c r="F27" i="1"/>
  <c r="E27" i="1"/>
  <c r="D27" i="1"/>
  <c r="D26" i="1"/>
  <c r="D24" i="1"/>
  <c r="E24" i="1" s="1"/>
  <c r="E23" i="1" s="1"/>
  <c r="G22" i="1"/>
  <c r="D22" i="1"/>
  <c r="F22" i="1" s="1"/>
  <c r="H22" i="1" s="1"/>
  <c r="D21" i="1"/>
  <c r="G21" i="1" s="1"/>
  <c r="D20" i="1"/>
  <c r="G20" i="1" s="1"/>
  <c r="D19" i="1"/>
  <c r="G19" i="1" s="1"/>
  <c r="G18" i="1" s="1"/>
  <c r="E18" i="1"/>
  <c r="D17" i="1"/>
  <c r="D16" i="1"/>
  <c r="F16" i="1" s="1"/>
  <c r="D15" i="1"/>
  <c r="D13" i="1"/>
  <c r="H13" i="1" s="1"/>
  <c r="D12" i="1"/>
  <c r="H12" i="1" s="1"/>
  <c r="H11" i="1"/>
  <c r="G11" i="1"/>
  <c r="F11" i="1"/>
  <c r="D11" i="1"/>
  <c r="E11" i="1" s="1"/>
  <c r="D10" i="1"/>
  <c r="H10" i="1" s="1"/>
  <c r="D9" i="1"/>
  <c r="G9" i="1" s="1"/>
  <c r="A7" i="1"/>
  <c r="F35" i="1" l="1"/>
  <c r="G35" i="1" s="1"/>
  <c r="F13" i="1"/>
  <c r="F20" i="1"/>
  <c r="H20" i="1" s="1"/>
  <c r="E9" i="1"/>
  <c r="F9" i="1"/>
  <c r="H9" i="1"/>
  <c r="H8" i="1" s="1"/>
  <c r="G16" i="1"/>
  <c r="E37" i="1"/>
  <c r="G37" i="1" s="1"/>
  <c r="G12" i="1"/>
  <c r="G13" i="1"/>
  <c r="F37" i="1"/>
  <c r="E15" i="1"/>
  <c r="E34" i="1"/>
  <c r="F15" i="1"/>
  <c r="F14" i="1" s="1"/>
  <c r="F24" i="1"/>
  <c r="F23" i="1" s="1"/>
  <c r="F34" i="1"/>
  <c r="F36" i="1"/>
  <c r="G36" i="1" s="1"/>
  <c r="F10" i="1"/>
  <c r="F8" i="1" s="1"/>
  <c r="D14" i="1"/>
  <c r="G15" i="1"/>
  <c r="F17" i="1"/>
  <c r="D23" i="1"/>
  <c r="G24" i="1"/>
  <c r="G23" i="1" s="1"/>
  <c r="E26" i="1"/>
  <c r="E25" i="1" s="1"/>
  <c r="F30" i="1"/>
  <c r="F29" i="1" s="1"/>
  <c r="D33" i="1"/>
  <c r="G10" i="1"/>
  <c r="G8" i="1" s="1"/>
  <c r="F12" i="1"/>
  <c r="G17" i="1"/>
  <c r="F19" i="1"/>
  <c r="F21" i="1"/>
  <c r="H21" i="1" s="1"/>
  <c r="F26" i="1"/>
  <c r="F25" i="1" s="1"/>
  <c r="E10" i="1"/>
  <c r="E8" i="1" s="1"/>
  <c r="D25" i="1"/>
  <c r="G26" i="1"/>
  <c r="G25" i="1" s="1"/>
  <c r="E16" i="1"/>
  <c r="H16" i="1" s="1"/>
  <c r="D18" i="1"/>
  <c r="D8" i="1"/>
  <c r="G30" i="1" l="1"/>
  <c r="G29" i="1" s="1"/>
  <c r="H26" i="1"/>
  <c r="H25" i="1" s="1"/>
  <c r="H17" i="1"/>
  <c r="E33" i="1"/>
  <c r="H24" i="1"/>
  <c r="H23" i="1" s="1"/>
  <c r="D7" i="1"/>
  <c r="G7" i="1"/>
  <c r="F33" i="1"/>
  <c r="F18" i="1"/>
  <c r="F7" i="1" s="1"/>
  <c r="G34" i="1"/>
  <c r="G33" i="1" s="1"/>
  <c r="H15" i="1"/>
  <c r="H14" i="1" s="1"/>
  <c r="H19" i="1"/>
  <c r="H18" i="1" s="1"/>
  <c r="G14" i="1"/>
  <c r="E14" i="1"/>
  <c r="E7" i="1" s="1"/>
  <c r="H7" i="1" l="1"/>
</calcChain>
</file>

<file path=xl/sharedStrings.xml><?xml version="1.0" encoding="utf-8"?>
<sst xmlns="http://schemas.openxmlformats.org/spreadsheetml/2006/main" count="56" uniqueCount="55">
  <si>
    <t>(ĐVT: Triệu đồng)</t>
  </si>
  <si>
    <t>TT</t>
  </si>
  <si>
    <t>Tên danh mục công trình/dự án khởi công mới</t>
  </si>
  <si>
    <t xml:space="preserve">Khối lượng (km ) </t>
  </si>
  <si>
    <t>Tổng mức Đầu tư</t>
  </si>
  <si>
    <t>Trong đó</t>
  </si>
  <si>
    <t>Ghi chú</t>
  </si>
  <si>
    <t>TW, tỉnh</t>
  </si>
  <si>
    <t>Huyện</t>
  </si>
  <si>
    <t>Xã</t>
  </si>
  <si>
    <t>Huy động khác</t>
  </si>
  <si>
    <t>TỔNG CỘNG</t>
  </si>
  <si>
    <t>I</t>
  </si>
  <si>
    <t>II</t>
  </si>
  <si>
    <t>XÃ BÌNH TRIỀU</t>
  </si>
  <si>
    <t>III</t>
  </si>
  <si>
    <t>XÃ BÌNH TRUNG</t>
  </si>
  <si>
    <t>BỔ SUNG DANH MỤC ĐẦU TƯ CÔNG TRÌNH NÔNG THÔN MỚI TRUNG HẠN GIAI ĐOẠN 2021- 2025</t>
  </si>
  <si>
    <t>PHỤ LỤC 02:</t>
  </si>
  <si>
    <t>XÃ BÌNH TÚ</t>
  </si>
  <si>
    <t>Bê tông hóa GTNĐ tuyến tổ 20 thôn Phước Cẩm</t>
  </si>
  <si>
    <t>Bê tông hóa GTNĐ tuyến tổ 6 thôn Tú Cẩm</t>
  </si>
  <si>
    <t>Bê tông hóa GTNĐ Tuyến tổ 10 thôn Tú Nghĩa</t>
  </si>
  <si>
    <t>Bê tông hóa GTNĐ Tổ 5 thôn Trường An (Từ đồng Tư Thương đi đồng Tràm)</t>
  </si>
  <si>
    <t>Bê tông hóa GTNĐ Tổ 8 thôn Tú Nghĩa</t>
  </si>
  <si>
    <t>XÃ BÌNH SA</t>
  </si>
  <si>
    <t xml:space="preserve">Bê tông hóa GTNĐ tổ 3 thôn Tây Giang </t>
  </si>
  <si>
    <t xml:space="preserve">Bê tông hóa GTNĐ tổ 6 thôn Bình Trúc </t>
  </si>
  <si>
    <t xml:space="preserve">Bê tông hóa GTNĐ tổ 4 thôn Tây Giang </t>
  </si>
  <si>
    <t>Bê tông hóa GTNĐ tổ 5 thôn Kế Xuyên 1 (Tuyến Đồng Cồn Từ ĐH 6 nhà ông Minh)</t>
  </si>
  <si>
    <t>Bê tông hóa GTNĐ tổ 5 thôn Kế Xuyên 1 (Tuyến Đồng Mùn từ ruộng ông Thử đến ĐH 13)</t>
  </si>
  <si>
    <t>Bê tông hóa GTNĐ tổ 4 thôn Kế Xuyên 1 đồng Bà Liêu</t>
  </si>
  <si>
    <t>Bê tông hóa GTNĐ tổ 2 thôn Kế Xuyên 1 Đồng Chùa</t>
  </si>
  <si>
    <t>IV</t>
  </si>
  <si>
    <t>XÃ BÌNH DƯƠNG</t>
  </si>
  <si>
    <t>Bê tông hóa giao thông nội đồng tuyến Cây Dung đi Hố Móng – tổ 6, thôn Lạc Câu</t>
  </si>
  <si>
    <t>V</t>
  </si>
  <si>
    <t>Bê tông giao thông nông thôn tổ 1 thôn Hưng Mỹ (gần trường Tiểu học Lê Hồng Phong)</t>
  </si>
  <si>
    <t>VI</t>
  </si>
  <si>
    <t>XÃ BÌNH AN</t>
  </si>
  <si>
    <t>Bê tông hóa Kênh Nội Đồng tổ 1 thônAn Thái</t>
  </si>
  <si>
    <t>1 CT</t>
  </si>
  <si>
    <t>VII</t>
  </si>
  <si>
    <t>XÃ BÌNH PHỤC</t>
  </si>
  <si>
    <t>Bê tông hoá giao thông nội đồng thôn Bình Hiệp</t>
  </si>
  <si>
    <t>VIII</t>
  </si>
  <si>
    <t>XÃ BÌNH QUÝ</t>
  </si>
  <si>
    <t>Bê tông hoá kênh nội đồng thôn Quý Thạnh 1 và Quý Hương</t>
  </si>
  <si>
    <t>IX</t>
  </si>
  <si>
    <t>XÃ BÌNH HẢI</t>
  </si>
  <si>
    <t>Tuyến kênh tổ 1, thôn Đồng Trì</t>
  </si>
  <si>
    <t>Tuyến kênh từ nhà Ông Biểu đến nhà Bà Sang tổ 1, thôn Hiệp Hưng</t>
  </si>
  <si>
    <t>Tuyến đường GTNĐ từ mã tiền hiền đến giáp đường bê tông tổ 2 thôn Đồng Trì</t>
  </si>
  <si>
    <t>Đường GTNĐ tuyến từ lùm thuộc tổ 2 thôn Đồng Trì</t>
  </si>
  <si>
    <t>(Ban hành kèm theo Nghị quyết sô:…../NQ-HĐND ngày     tháng    năm 2025 của HĐND huyện Thăng Binh)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</si>
</sst>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sz val="14"/>
      <color indexed="8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"/>
    </font>
    <font>
      <sz val="14"/>
      <name val="Times New Roman"/>
      <family val="1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</cellStyleXfs>
  <cellXfs count="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right" wrapText="1"/>
    </xf>
    <xf numFmtId="0" fontId="3" fillId="0" borderId="0" xfId="0" applyFont="1" applyAlignment="1">
      <alignment vertical="center"/>
    </xf>
    <xf numFmtId="3" fontId="2" fillId="2" borderId="2" xfId="0" applyNumberFormat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right" vertical="center" wrapText="1"/>
    </xf>
    <xf numFmtId="1" fontId="3" fillId="0" borderId="0" xfId="0" applyNumberFormat="1" applyFont="1"/>
    <xf numFmtId="3" fontId="3" fillId="0" borderId="0" xfId="0" applyNumberFormat="1" applyFont="1"/>
    <xf numFmtId="0" fontId="2" fillId="0" borderId="2" xfId="0" applyFont="1" applyBorder="1" applyAlignment="1">
      <alignment horizontal="center" vertical="center"/>
    </xf>
    <xf numFmtId="3" fontId="5" fillId="0" borderId="2" xfId="1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right" vertical="center"/>
    </xf>
    <xf numFmtId="1" fontId="9" fillId="0" borderId="0" xfId="0" applyNumberFormat="1" applyFont="1"/>
    <xf numFmtId="3" fontId="5" fillId="0" borderId="0" xfId="0" applyNumberFormat="1" applyFont="1" applyAlignment="1">
      <alignment horizontal="right" vertical="center" wrapText="1"/>
    </xf>
    <xf numFmtId="1" fontId="7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2" fillId="3" borderId="2" xfId="1" applyNumberFormat="1" applyFont="1" applyFill="1" applyBorder="1" applyAlignment="1">
      <alignment horizontal="left" vertical="center" wrapText="1"/>
    </xf>
    <xf numFmtId="164" fontId="2" fillId="3" borderId="2" xfId="1" applyNumberFormat="1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65" fontId="5" fillId="2" borderId="2" xfId="1" applyNumberFormat="1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165" fontId="5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165" fontId="2" fillId="0" borderId="2" xfId="1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right" wrapText="1"/>
    </xf>
    <xf numFmtId="1" fontId="10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165" fontId="5" fillId="0" borderId="2" xfId="1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3" fontId="5" fillId="0" borderId="2" xfId="1" applyNumberFormat="1" applyFont="1" applyFill="1" applyBorder="1" applyAlignment="1">
      <alignment horizontal="right" vertical="center"/>
    </xf>
    <xf numFmtId="3" fontId="5" fillId="0" borderId="2" xfId="0" applyNumberFormat="1" applyFont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3" fontId="5" fillId="0" borderId="2" xfId="1" applyNumberFormat="1" applyFont="1" applyFill="1" applyBorder="1" applyAlignment="1" applyProtection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165" fontId="5" fillId="0" borderId="2" xfId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5" fillId="0" borderId="1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Excel Built-in Normal" xfId="2" xr:uid="{00000000-0005-0000-0000-000001000000}"/>
    <cellStyle name="Normal" xfId="0" builtinId="0"/>
    <cellStyle name="Normal_Sheet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422910</xdr:colOff>
      <xdr:row>1</xdr:row>
      <xdr:rowOff>243840</xdr:rowOff>
    </xdr:from>
    <xdr:to>
      <xdr:col>5</xdr:col>
      <xdr:colOff>653415</xdr:colOff>
      <xdr:row>1</xdr:row>
      <xdr:rowOff>243840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4013835" y="472440"/>
          <a:ext cx="207835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view="pageBreakPreview" zoomScaleNormal="100" zoomScaleSheetLayoutView="100" workbookViewId="0">
      <selection activeCell="A4" sqref="A4"/>
    </sheetView>
  </sheetViews>
  <sheetFormatPr defaultColWidth="9.140625" defaultRowHeight="19.899999999999999" customHeight="1" x14ac:dyDescent="0.3"/>
  <cols>
    <col min="1" max="1" width="6.7109375" style="3" customWidth="1"/>
    <col min="2" max="2" width="47.140625" style="4" customWidth="1"/>
    <col min="3" max="3" width="9.42578125" style="5" customWidth="1"/>
    <col min="4" max="4" width="11" style="6" customWidth="1"/>
    <col min="5" max="5" width="8.42578125" style="6" customWidth="1"/>
    <col min="6" max="6" width="8.7109375" style="6" customWidth="1"/>
    <col min="7" max="7" width="7.85546875" style="6" customWidth="1"/>
    <col min="8" max="8" width="11.42578125" style="20" customWidth="1"/>
    <col min="9" max="9" width="34.42578125" style="21" customWidth="1"/>
    <col min="10" max="10" width="7.28515625" style="1" customWidth="1"/>
    <col min="11" max="11" width="6.7109375" style="2" customWidth="1"/>
    <col min="12" max="13" width="14.7109375" style="1" customWidth="1"/>
    <col min="14" max="16384" width="9.140625" style="1"/>
  </cols>
  <sheetData>
    <row r="1" spans="1:14" ht="18.75" x14ac:dyDescent="0.3">
      <c r="A1" s="56" t="s">
        <v>18</v>
      </c>
      <c r="B1" s="56"/>
      <c r="C1" s="56"/>
      <c r="D1" s="56"/>
      <c r="E1" s="56"/>
      <c r="F1" s="56"/>
      <c r="G1" s="56"/>
      <c r="H1" s="56"/>
      <c r="I1" s="56"/>
    </row>
    <row r="2" spans="1:14" ht="18.75" x14ac:dyDescent="0.3">
      <c r="A2" s="56" t="s">
        <v>17</v>
      </c>
      <c r="B2" s="56"/>
      <c r="C2" s="56"/>
      <c r="D2" s="56"/>
      <c r="E2" s="56"/>
      <c r="F2" s="56"/>
      <c r="G2" s="56"/>
      <c r="H2" s="56"/>
      <c r="I2" s="56"/>
    </row>
    <row r="3" spans="1:14" ht="18.75" x14ac:dyDescent="0.3">
      <c r="A3" s="57" t="s">
        <v>54</v>
      </c>
      <c r="B3" s="57"/>
      <c r="C3" s="57"/>
      <c r="D3" s="57"/>
      <c r="E3" s="57"/>
      <c r="F3" s="57"/>
      <c r="G3" s="57"/>
      <c r="H3" s="57"/>
      <c r="I3" s="57"/>
    </row>
    <row r="4" spans="1:14" ht="18.75" x14ac:dyDescent="0.3">
      <c r="G4" s="58" t="s">
        <v>0</v>
      </c>
      <c r="H4" s="58"/>
      <c r="I4" s="58"/>
    </row>
    <row r="5" spans="1:14" s="7" customFormat="1" ht="18.75" x14ac:dyDescent="0.3">
      <c r="A5" s="59" t="s">
        <v>1</v>
      </c>
      <c r="B5" s="59" t="s">
        <v>2</v>
      </c>
      <c r="C5" s="59" t="s">
        <v>3</v>
      </c>
      <c r="D5" s="60" t="s">
        <v>4</v>
      </c>
      <c r="E5" s="60" t="s">
        <v>5</v>
      </c>
      <c r="F5" s="60"/>
      <c r="G5" s="60"/>
      <c r="H5" s="60"/>
      <c r="I5" s="61" t="s">
        <v>6</v>
      </c>
      <c r="J5" s="1"/>
      <c r="K5" s="2"/>
      <c r="L5" s="1"/>
      <c r="M5" s="1"/>
      <c r="N5" s="1"/>
    </row>
    <row r="6" spans="1:14" s="7" customFormat="1" ht="33" x14ac:dyDescent="0.3">
      <c r="A6" s="59"/>
      <c r="B6" s="59"/>
      <c r="C6" s="59"/>
      <c r="D6" s="60"/>
      <c r="E6" s="8" t="s">
        <v>7</v>
      </c>
      <c r="F6" s="8" t="s">
        <v>8</v>
      </c>
      <c r="G6" s="8" t="s">
        <v>9</v>
      </c>
      <c r="H6" s="8" t="s">
        <v>10</v>
      </c>
      <c r="I6" s="61"/>
      <c r="J6" s="1"/>
      <c r="K6" s="2"/>
      <c r="L6" s="1"/>
      <c r="M6" s="1"/>
      <c r="N6" s="1"/>
    </row>
    <row r="7" spans="1:14" s="7" customFormat="1" ht="18.75" x14ac:dyDescent="0.3">
      <c r="A7" s="22">
        <f>A13+A17+A22+A24+A26+A28+A30+A32+A37</f>
        <v>21</v>
      </c>
      <c r="B7" s="22" t="s">
        <v>11</v>
      </c>
      <c r="C7" s="23"/>
      <c r="D7" s="9">
        <f>D8+D14+D18+D23+D25+D27+D29+D31</f>
        <v>7853.7480000000005</v>
      </c>
      <c r="E7" s="9">
        <f t="shared" ref="E7:H7" si="0">E8+E14+E18+E23+E25+E27+E29+E31</f>
        <v>3597.8138039999999</v>
      </c>
      <c r="F7" s="9">
        <f t="shared" si="0"/>
        <v>3400.719396</v>
      </c>
      <c r="G7" s="9">
        <f t="shared" si="0"/>
        <v>513.34800000000018</v>
      </c>
      <c r="H7" s="9">
        <f t="shared" si="0"/>
        <v>341.86680000000001</v>
      </c>
      <c r="I7" s="24"/>
      <c r="J7" s="1"/>
      <c r="K7" s="2"/>
      <c r="L7" s="1"/>
      <c r="M7" s="1"/>
      <c r="N7" s="1"/>
    </row>
    <row r="8" spans="1:14" ht="18.75" x14ac:dyDescent="0.3">
      <c r="A8" s="25" t="s">
        <v>12</v>
      </c>
      <c r="B8" s="26" t="s">
        <v>19</v>
      </c>
      <c r="C8" s="27"/>
      <c r="D8" s="28">
        <f>SUM(D9:D13)</f>
        <v>3052.0079999999998</v>
      </c>
      <c r="E8" s="28">
        <f t="shared" ref="E8:H8" si="1">SUM(E9:E13)</f>
        <v>1404.786204</v>
      </c>
      <c r="F8" s="28">
        <f t="shared" si="1"/>
        <v>1342.020996</v>
      </c>
      <c r="G8" s="28">
        <f t="shared" si="1"/>
        <v>152.60040000000001</v>
      </c>
      <c r="H8" s="28">
        <f t="shared" si="1"/>
        <v>152.60040000000001</v>
      </c>
      <c r="I8" s="29"/>
    </row>
    <row r="9" spans="1:14" ht="33" x14ac:dyDescent="0.3">
      <c r="A9" s="30">
        <v>1</v>
      </c>
      <c r="B9" s="31" t="s">
        <v>20</v>
      </c>
      <c r="C9" s="32">
        <v>0.4</v>
      </c>
      <c r="D9" s="15">
        <f>C9*1164</f>
        <v>465.6</v>
      </c>
      <c r="E9" s="16">
        <f>D9*68.3%</f>
        <v>318.00479999999999</v>
      </c>
      <c r="F9" s="16">
        <f>D9*21.7%</f>
        <v>101.0352</v>
      </c>
      <c r="G9" s="16">
        <f>D9*5%</f>
        <v>23.28</v>
      </c>
      <c r="H9" s="16">
        <f>D9*5%</f>
        <v>23.28</v>
      </c>
      <c r="I9" s="33"/>
      <c r="M9" s="12"/>
    </row>
    <row r="10" spans="1:14" ht="18.75" x14ac:dyDescent="0.3">
      <c r="A10" s="30">
        <v>2</v>
      </c>
      <c r="B10" s="31" t="s">
        <v>21</v>
      </c>
      <c r="C10" s="32">
        <v>0.91</v>
      </c>
      <c r="D10" s="15">
        <f t="shared" ref="D10:D13" si="2">C10*1164</f>
        <v>1059.24</v>
      </c>
      <c r="E10" s="16">
        <f t="shared" ref="E10" si="3">D10*68.3%</f>
        <v>723.46091999999999</v>
      </c>
      <c r="F10" s="16">
        <f t="shared" ref="F10:F11" si="4">D10*21.7%</f>
        <v>229.85507999999999</v>
      </c>
      <c r="G10" s="16">
        <f t="shared" ref="G10:G13" si="5">D10*5%</f>
        <v>52.962000000000003</v>
      </c>
      <c r="H10" s="16">
        <f t="shared" ref="H10:H13" si="6">D10*5%</f>
        <v>52.962000000000003</v>
      </c>
      <c r="I10" s="33"/>
      <c r="L10" s="13"/>
      <c r="M10" s="12"/>
    </row>
    <row r="11" spans="1:14" ht="33" x14ac:dyDescent="0.3">
      <c r="A11" s="30">
        <v>3</v>
      </c>
      <c r="B11" s="31" t="s">
        <v>22</v>
      </c>
      <c r="C11" s="32">
        <v>0.45700000000000002</v>
      </c>
      <c r="D11" s="15">
        <f t="shared" si="2"/>
        <v>531.94799999999998</v>
      </c>
      <c r="E11" s="16">
        <f>D11*68.3%</f>
        <v>363.32048399999996</v>
      </c>
      <c r="F11" s="16">
        <f t="shared" si="4"/>
        <v>115.432716</v>
      </c>
      <c r="G11" s="16">
        <f t="shared" si="5"/>
        <v>26.5974</v>
      </c>
      <c r="H11" s="16">
        <f t="shared" si="6"/>
        <v>26.5974</v>
      </c>
      <c r="I11" s="33"/>
      <c r="M11" s="12"/>
    </row>
    <row r="12" spans="1:14" ht="33" x14ac:dyDescent="0.3">
      <c r="A12" s="30">
        <v>4</v>
      </c>
      <c r="B12" s="31" t="s">
        <v>23</v>
      </c>
      <c r="C12" s="34">
        <v>0.37</v>
      </c>
      <c r="D12" s="15">
        <f t="shared" si="2"/>
        <v>430.68</v>
      </c>
      <c r="E12" s="11"/>
      <c r="F12" s="11">
        <f>D12*90%</f>
        <v>387.61200000000002</v>
      </c>
      <c r="G12" s="16">
        <f t="shared" si="5"/>
        <v>21.534000000000002</v>
      </c>
      <c r="H12" s="16">
        <f t="shared" si="6"/>
        <v>21.534000000000002</v>
      </c>
      <c r="I12" s="33"/>
      <c r="M12" s="12"/>
    </row>
    <row r="13" spans="1:14" ht="18.75" x14ac:dyDescent="0.3">
      <c r="A13" s="30">
        <v>5</v>
      </c>
      <c r="B13" s="31" t="s">
        <v>24</v>
      </c>
      <c r="C13" s="34">
        <v>0.48499999999999999</v>
      </c>
      <c r="D13" s="15">
        <f t="shared" si="2"/>
        <v>564.54</v>
      </c>
      <c r="E13" s="11"/>
      <c r="F13" s="11">
        <f>D13*90%</f>
        <v>508.08599999999996</v>
      </c>
      <c r="G13" s="16">
        <f t="shared" si="5"/>
        <v>28.227</v>
      </c>
      <c r="H13" s="16">
        <f t="shared" si="6"/>
        <v>28.227</v>
      </c>
      <c r="I13" s="33"/>
      <c r="M13" s="12"/>
    </row>
    <row r="14" spans="1:14" s="17" customFormat="1" ht="18.75" x14ac:dyDescent="0.3">
      <c r="A14" s="14" t="s">
        <v>13</v>
      </c>
      <c r="B14" s="35" t="s">
        <v>25</v>
      </c>
      <c r="C14" s="36"/>
      <c r="D14" s="37">
        <f>SUM(D15:D17)</f>
        <v>1174.4759999999999</v>
      </c>
      <c r="E14" s="37">
        <f t="shared" ref="E14:H14" si="7">SUM(E15:E17)</f>
        <v>673.8395999999999</v>
      </c>
      <c r="F14" s="37">
        <f t="shared" si="7"/>
        <v>383.18880000000001</v>
      </c>
      <c r="G14" s="37">
        <f t="shared" si="7"/>
        <v>58.723799999999997</v>
      </c>
      <c r="H14" s="37">
        <f t="shared" si="7"/>
        <v>58.72379999999999</v>
      </c>
      <c r="I14" s="38"/>
      <c r="K14" s="18"/>
      <c r="M14" s="19"/>
    </row>
    <row r="15" spans="1:14" s="17" customFormat="1" ht="31.5" customHeight="1" x14ac:dyDescent="0.3">
      <c r="A15" s="10">
        <v>1</v>
      </c>
      <c r="B15" s="39" t="s">
        <v>26</v>
      </c>
      <c r="C15" s="40">
        <v>0.26</v>
      </c>
      <c r="D15" s="41">
        <f>C15*1164</f>
        <v>302.64</v>
      </c>
      <c r="E15" s="41">
        <f>D15*0.7</f>
        <v>211.84799999999998</v>
      </c>
      <c r="F15" s="41">
        <f>D15*0.2</f>
        <v>60.527999999999999</v>
      </c>
      <c r="G15" s="41">
        <f>D15*0.05</f>
        <v>15.132</v>
      </c>
      <c r="H15" s="11">
        <f>D15-E15-F15-G15</f>
        <v>15.132000000000003</v>
      </c>
      <c r="I15" s="33"/>
      <c r="K15" s="18"/>
      <c r="M15" s="19"/>
    </row>
    <row r="16" spans="1:14" s="17" customFormat="1" ht="25.5" customHeight="1" x14ac:dyDescent="0.3">
      <c r="A16" s="10">
        <v>2</v>
      </c>
      <c r="B16" s="39" t="s">
        <v>27</v>
      </c>
      <c r="C16" s="40">
        <v>0.56699999999999995</v>
      </c>
      <c r="D16" s="41">
        <f t="shared" ref="D16:D17" si="8">C16*1164</f>
        <v>659.98799999999994</v>
      </c>
      <c r="E16" s="41">
        <f>D16*0.7</f>
        <v>461.99159999999995</v>
      </c>
      <c r="F16" s="41">
        <f>D16*0.2</f>
        <v>131.99760000000001</v>
      </c>
      <c r="G16" s="41">
        <f t="shared" ref="G16:G17" si="9">D16*0.05</f>
        <v>32.999400000000001</v>
      </c>
      <c r="H16" s="11">
        <f t="shared" ref="H16:H17" si="10">D16-E16-F16-G16</f>
        <v>32.999399999999987</v>
      </c>
      <c r="I16" s="33"/>
      <c r="K16" s="18"/>
      <c r="M16" s="19"/>
    </row>
    <row r="17" spans="1:13" s="17" customFormat="1" ht="35.25" customHeight="1" x14ac:dyDescent="0.3">
      <c r="A17" s="10">
        <v>3</v>
      </c>
      <c r="B17" s="39" t="s">
        <v>28</v>
      </c>
      <c r="C17" s="40">
        <v>0.182</v>
      </c>
      <c r="D17" s="41">
        <f t="shared" si="8"/>
        <v>211.84799999999998</v>
      </c>
      <c r="E17" s="41"/>
      <c r="F17" s="41">
        <f>D17*0.9</f>
        <v>190.66319999999999</v>
      </c>
      <c r="G17" s="41">
        <f t="shared" si="9"/>
        <v>10.5924</v>
      </c>
      <c r="H17" s="11">
        <f t="shared" si="10"/>
        <v>10.592399999999996</v>
      </c>
      <c r="I17" s="33"/>
      <c r="K17" s="18"/>
      <c r="M17" s="19"/>
    </row>
    <row r="18" spans="1:13" ht="18.75" x14ac:dyDescent="0.3">
      <c r="A18" s="25" t="s">
        <v>15</v>
      </c>
      <c r="B18" s="42" t="s">
        <v>16</v>
      </c>
      <c r="C18" s="43"/>
      <c r="D18" s="44">
        <f>SUM(D19:D22)</f>
        <v>1056.912</v>
      </c>
      <c r="E18" s="44">
        <f t="shared" ref="E18:H18" si="11">SUM(E19:E22)</f>
        <v>0</v>
      </c>
      <c r="F18" s="44">
        <f t="shared" si="11"/>
        <v>951.22079999999994</v>
      </c>
      <c r="G18" s="44">
        <f t="shared" si="11"/>
        <v>52.845600000000005</v>
      </c>
      <c r="H18" s="44">
        <f t="shared" si="11"/>
        <v>52.845600000000005</v>
      </c>
      <c r="I18" s="45"/>
    </row>
    <row r="19" spans="1:13" ht="33.75" x14ac:dyDescent="0.3">
      <c r="A19" s="30">
        <v>1</v>
      </c>
      <c r="B19" s="39" t="s">
        <v>29</v>
      </c>
      <c r="C19" s="46">
        <v>0.26500000000000001</v>
      </c>
      <c r="D19" s="41">
        <f>C19*1164</f>
        <v>308.46000000000004</v>
      </c>
      <c r="E19" s="41"/>
      <c r="F19" s="41">
        <f>D19*0.9</f>
        <v>277.61400000000003</v>
      </c>
      <c r="G19" s="41">
        <f>D19*0.05</f>
        <v>15.423000000000002</v>
      </c>
      <c r="H19" s="11">
        <f>D19-E19-F19-G19</f>
        <v>15.423000000000002</v>
      </c>
      <c r="I19" s="45"/>
    </row>
    <row r="20" spans="1:13" ht="50.25" x14ac:dyDescent="0.3">
      <c r="A20" s="30">
        <v>2</v>
      </c>
      <c r="B20" s="39" t="s">
        <v>30</v>
      </c>
      <c r="C20" s="46">
        <v>0.253</v>
      </c>
      <c r="D20" s="41">
        <f>C20*1164</f>
        <v>294.49200000000002</v>
      </c>
      <c r="E20" s="41"/>
      <c r="F20" s="41">
        <f t="shared" ref="F20:F22" si="12">D20*0.9</f>
        <v>265.0428</v>
      </c>
      <c r="G20" s="41">
        <f>D20*0.05</f>
        <v>14.724600000000002</v>
      </c>
      <c r="H20" s="11">
        <f>D20-E20-F20-G20</f>
        <v>14.724600000000017</v>
      </c>
      <c r="I20" s="45"/>
    </row>
    <row r="21" spans="1:13" ht="33.75" x14ac:dyDescent="0.3">
      <c r="A21" s="30">
        <v>3</v>
      </c>
      <c r="B21" s="39" t="s">
        <v>31</v>
      </c>
      <c r="C21" s="46">
        <v>0.2</v>
      </c>
      <c r="D21" s="41">
        <f>C21*1164</f>
        <v>232.8</v>
      </c>
      <c r="E21" s="41"/>
      <c r="F21" s="41">
        <f t="shared" si="12"/>
        <v>209.52</v>
      </c>
      <c r="G21" s="41">
        <f>D21*0.05</f>
        <v>11.64</v>
      </c>
      <c r="H21" s="11">
        <f>D21-E21-F21-G21</f>
        <v>11.64</v>
      </c>
      <c r="I21" s="45"/>
    </row>
    <row r="22" spans="1:13" ht="33.75" x14ac:dyDescent="0.3">
      <c r="A22" s="30">
        <v>4</v>
      </c>
      <c r="B22" s="39" t="s">
        <v>32</v>
      </c>
      <c r="C22" s="46">
        <v>0.19</v>
      </c>
      <c r="D22" s="41">
        <f>C22*1164</f>
        <v>221.16</v>
      </c>
      <c r="E22" s="41"/>
      <c r="F22" s="41">
        <f t="shared" si="12"/>
        <v>199.04400000000001</v>
      </c>
      <c r="G22" s="41">
        <f>D22*0.05</f>
        <v>11.058</v>
      </c>
      <c r="H22" s="11">
        <f>D22-E22-F22-G22</f>
        <v>11.057999999999986</v>
      </c>
      <c r="I22" s="47"/>
    </row>
    <row r="23" spans="1:13" ht="18.75" x14ac:dyDescent="0.3">
      <c r="A23" s="25" t="s">
        <v>33</v>
      </c>
      <c r="B23" s="42" t="s">
        <v>34</v>
      </c>
      <c r="C23" s="43"/>
      <c r="D23" s="44">
        <f>D24</f>
        <v>157.14000000000001</v>
      </c>
      <c r="E23" s="44">
        <f t="shared" ref="E23:H23" si="13">E24</f>
        <v>109.998</v>
      </c>
      <c r="F23" s="44">
        <f t="shared" si="13"/>
        <v>31.428000000000004</v>
      </c>
      <c r="G23" s="44">
        <f t="shared" si="13"/>
        <v>7.8570000000000011</v>
      </c>
      <c r="H23" s="44">
        <f t="shared" si="13"/>
        <v>7.8570000000000064</v>
      </c>
      <c r="I23" s="45"/>
    </row>
    <row r="24" spans="1:13" ht="33" x14ac:dyDescent="0.3">
      <c r="A24" s="10">
        <v>1</v>
      </c>
      <c r="B24" s="31" t="s">
        <v>35</v>
      </c>
      <c r="C24" s="10">
        <v>0.13500000000000001</v>
      </c>
      <c r="D24" s="48">
        <f>C24*1164</f>
        <v>157.14000000000001</v>
      </c>
      <c r="E24" s="16">
        <f>D24*0.7</f>
        <v>109.998</v>
      </c>
      <c r="F24" s="16">
        <f>D24*0.2</f>
        <v>31.428000000000004</v>
      </c>
      <c r="G24" s="16">
        <f>D24*0.05</f>
        <v>7.8570000000000011</v>
      </c>
      <c r="H24" s="49">
        <f>D24-E24-G24-F24</f>
        <v>7.8570000000000064</v>
      </c>
      <c r="I24" s="47"/>
    </row>
    <row r="25" spans="1:13" ht="18.75" x14ac:dyDescent="0.3">
      <c r="A25" s="25" t="s">
        <v>36</v>
      </c>
      <c r="B25" s="42" t="s">
        <v>14</v>
      </c>
      <c r="C25" s="43"/>
      <c r="D25" s="44">
        <f>D26</f>
        <v>232.8</v>
      </c>
      <c r="E25" s="44">
        <f t="shared" ref="E25:H25" si="14">E26</f>
        <v>93.12</v>
      </c>
      <c r="F25" s="44">
        <f t="shared" si="14"/>
        <v>46.56</v>
      </c>
      <c r="G25" s="44">
        <f t="shared" si="14"/>
        <v>23.28</v>
      </c>
      <c r="H25" s="44">
        <f t="shared" si="14"/>
        <v>69.84</v>
      </c>
      <c r="I25" s="50"/>
    </row>
    <row r="26" spans="1:13" ht="33" x14ac:dyDescent="0.3">
      <c r="A26" s="30">
        <v>1</v>
      </c>
      <c r="B26" s="31" t="s">
        <v>37</v>
      </c>
      <c r="C26" s="51">
        <v>0.2</v>
      </c>
      <c r="D26" s="48">
        <f>C26*1164</f>
        <v>232.8</v>
      </c>
      <c r="E26" s="52">
        <f>D26*40%</f>
        <v>93.12</v>
      </c>
      <c r="F26" s="52">
        <f t="shared" ref="F26" si="15">D26*20%</f>
        <v>46.56</v>
      </c>
      <c r="G26" s="52">
        <f>D26*10%</f>
        <v>23.28</v>
      </c>
      <c r="H26" s="52">
        <f t="shared" ref="H26" si="16">D26-E26-F26-G26</f>
        <v>69.84</v>
      </c>
      <c r="I26" s="47"/>
    </row>
    <row r="27" spans="1:13" ht="18.75" x14ac:dyDescent="0.3">
      <c r="A27" s="25" t="s">
        <v>38</v>
      </c>
      <c r="B27" s="42" t="s">
        <v>39</v>
      </c>
      <c r="C27" s="43"/>
      <c r="D27" s="44">
        <f>D28</f>
        <v>949.5</v>
      </c>
      <c r="E27" s="44">
        <f t="shared" ref="E27:H27" si="17">E28</f>
        <v>664.65</v>
      </c>
      <c r="F27" s="44">
        <f t="shared" si="17"/>
        <v>189.9</v>
      </c>
      <c r="G27" s="44">
        <f t="shared" si="17"/>
        <v>94.950000000000045</v>
      </c>
      <c r="H27" s="44">
        <f t="shared" si="17"/>
        <v>0</v>
      </c>
      <c r="I27" s="50"/>
    </row>
    <row r="28" spans="1:13" ht="18.75" x14ac:dyDescent="0.3">
      <c r="A28" s="30">
        <v>1</v>
      </c>
      <c r="B28" s="31" t="s">
        <v>40</v>
      </c>
      <c r="C28" s="46" t="s">
        <v>41</v>
      </c>
      <c r="D28" s="11">
        <v>949.5</v>
      </c>
      <c r="E28" s="11">
        <v>664.65</v>
      </c>
      <c r="F28" s="11">
        <v>189.9</v>
      </c>
      <c r="G28" s="11">
        <f>D28-F28-E28</f>
        <v>94.950000000000045</v>
      </c>
      <c r="H28" s="11"/>
      <c r="I28" s="47"/>
    </row>
    <row r="29" spans="1:13" ht="18.75" x14ac:dyDescent="0.3">
      <c r="A29" s="25" t="s">
        <v>42</v>
      </c>
      <c r="B29" s="42" t="s">
        <v>43</v>
      </c>
      <c r="C29" s="43"/>
      <c r="D29" s="44">
        <f>D30</f>
        <v>300.31200000000001</v>
      </c>
      <c r="E29" s="44">
        <f t="shared" ref="E29:H29" si="18">E30</f>
        <v>0</v>
      </c>
      <c r="F29" s="44">
        <f t="shared" si="18"/>
        <v>270.2808</v>
      </c>
      <c r="G29" s="44">
        <f t="shared" si="18"/>
        <v>30.031200000000013</v>
      </c>
      <c r="H29" s="44">
        <f t="shared" si="18"/>
        <v>0</v>
      </c>
      <c r="I29" s="50"/>
    </row>
    <row r="30" spans="1:13" ht="33.75" x14ac:dyDescent="0.3">
      <c r="A30" s="10">
        <v>1</v>
      </c>
      <c r="B30" s="39" t="s">
        <v>44</v>
      </c>
      <c r="C30" s="40">
        <v>0.25800000000000001</v>
      </c>
      <c r="D30" s="41">
        <f>C30*1164</f>
        <v>300.31200000000001</v>
      </c>
      <c r="E30" s="41"/>
      <c r="F30" s="41">
        <f>D30*0.9</f>
        <v>270.2808</v>
      </c>
      <c r="G30" s="41">
        <f>D30-F30</f>
        <v>30.031200000000013</v>
      </c>
      <c r="H30" s="11"/>
      <c r="I30" s="33"/>
    </row>
    <row r="31" spans="1:13" ht="18.75" x14ac:dyDescent="0.3">
      <c r="A31" s="25" t="s">
        <v>45</v>
      </c>
      <c r="B31" s="42" t="s">
        <v>46</v>
      </c>
      <c r="C31" s="46"/>
      <c r="D31" s="37">
        <f>D32</f>
        <v>930.6</v>
      </c>
      <c r="E31" s="37">
        <f t="shared" ref="E31:H31" si="19">E32</f>
        <v>651.41999999999996</v>
      </c>
      <c r="F31" s="37">
        <f t="shared" si="19"/>
        <v>186.12</v>
      </c>
      <c r="G31" s="37">
        <f t="shared" si="19"/>
        <v>93.060000000000059</v>
      </c>
      <c r="H31" s="37">
        <f t="shared" si="19"/>
        <v>0</v>
      </c>
      <c r="I31" s="50"/>
    </row>
    <row r="32" spans="1:13" ht="33" x14ac:dyDescent="0.3">
      <c r="A32" s="10">
        <v>1</v>
      </c>
      <c r="B32" s="53" t="s">
        <v>47</v>
      </c>
      <c r="C32" s="54" t="s">
        <v>41</v>
      </c>
      <c r="D32" s="11">
        <v>930.6</v>
      </c>
      <c r="E32" s="11">
        <v>651.41999999999996</v>
      </c>
      <c r="F32" s="11">
        <v>186.12</v>
      </c>
      <c r="G32" s="11">
        <f>D32-F32-E32</f>
        <v>93.060000000000059</v>
      </c>
      <c r="H32" s="11"/>
      <c r="I32" s="33"/>
    </row>
    <row r="33" spans="1:9" ht="19.899999999999999" customHeight="1" x14ac:dyDescent="0.3">
      <c r="A33" s="14" t="s">
        <v>48</v>
      </c>
      <c r="B33" s="35" t="s">
        <v>49</v>
      </c>
      <c r="C33" s="36"/>
      <c r="D33" s="37">
        <f>D34+D35+D36+D37</f>
        <v>955.84799999999996</v>
      </c>
      <c r="E33" s="37">
        <f t="shared" ref="E33:H33" si="20">E34+E35+E36+E37</f>
        <v>669.09360000000004</v>
      </c>
      <c r="F33" s="37">
        <f t="shared" si="20"/>
        <v>191.1696</v>
      </c>
      <c r="G33" s="37">
        <f t="shared" si="20"/>
        <v>95.584800000000001</v>
      </c>
      <c r="H33" s="37">
        <f t="shared" si="20"/>
        <v>0</v>
      </c>
      <c r="I33" s="38"/>
    </row>
    <row r="34" spans="1:9" ht="18.75" x14ac:dyDescent="0.3">
      <c r="A34" s="55">
        <v>1</v>
      </c>
      <c r="B34" s="53" t="s">
        <v>50</v>
      </c>
      <c r="C34" s="54">
        <v>0.25</v>
      </c>
      <c r="D34" s="11">
        <f>C34*900</f>
        <v>225</v>
      </c>
      <c r="E34" s="11">
        <f>D34*0.7</f>
        <v>157.5</v>
      </c>
      <c r="F34" s="11">
        <f>D34*0.2</f>
        <v>45</v>
      </c>
      <c r="G34" s="11">
        <f>D34-F34-E34</f>
        <v>22.5</v>
      </c>
      <c r="H34" s="11"/>
      <c r="I34" s="33"/>
    </row>
    <row r="35" spans="1:9" ht="33" x14ac:dyDescent="0.3">
      <c r="A35" s="55">
        <v>2</v>
      </c>
      <c r="B35" s="53" t="s">
        <v>51</v>
      </c>
      <c r="C35" s="54">
        <v>0.221</v>
      </c>
      <c r="D35" s="11">
        <f>C35*900</f>
        <v>198.9</v>
      </c>
      <c r="E35" s="11">
        <f t="shared" ref="E35:E37" si="21">D35*0.7</f>
        <v>139.22999999999999</v>
      </c>
      <c r="F35" s="11">
        <f t="shared" ref="F35:F37" si="22">D35*0.2</f>
        <v>39.78</v>
      </c>
      <c r="G35" s="11">
        <f t="shared" ref="G35:G37" si="23">D35-F35-E35</f>
        <v>19.890000000000015</v>
      </c>
      <c r="H35" s="11"/>
      <c r="I35" s="33"/>
    </row>
    <row r="36" spans="1:9" ht="33" x14ac:dyDescent="0.3">
      <c r="A36" s="55">
        <v>3</v>
      </c>
      <c r="B36" s="53" t="s">
        <v>52</v>
      </c>
      <c r="C36" s="54">
        <v>0.127</v>
      </c>
      <c r="D36" s="11">
        <f>C36*1164</f>
        <v>147.828</v>
      </c>
      <c r="E36" s="11">
        <f t="shared" si="21"/>
        <v>103.47959999999999</v>
      </c>
      <c r="F36" s="11">
        <f t="shared" si="22"/>
        <v>29.565600000000003</v>
      </c>
      <c r="G36" s="11">
        <f t="shared" si="23"/>
        <v>14.782800000000009</v>
      </c>
      <c r="H36" s="11"/>
      <c r="I36" s="33"/>
    </row>
    <row r="37" spans="1:9" ht="33" x14ac:dyDescent="0.3">
      <c r="A37" s="55">
        <v>4</v>
      </c>
      <c r="B37" s="53" t="s">
        <v>53</v>
      </c>
      <c r="C37" s="54">
        <v>0.33</v>
      </c>
      <c r="D37" s="11">
        <f>C37*1164</f>
        <v>384.12</v>
      </c>
      <c r="E37" s="11">
        <f t="shared" si="21"/>
        <v>268.88400000000001</v>
      </c>
      <c r="F37" s="11">
        <f t="shared" si="22"/>
        <v>76.824000000000012</v>
      </c>
      <c r="G37" s="11">
        <f t="shared" si="23"/>
        <v>38.411999999999978</v>
      </c>
      <c r="H37" s="11"/>
      <c r="I37" s="33"/>
    </row>
  </sheetData>
  <mergeCells count="10">
    <mergeCell ref="A1:I1"/>
    <mergeCell ref="A2:I2"/>
    <mergeCell ref="A3:I3"/>
    <mergeCell ref="G4:I4"/>
    <mergeCell ref="A5:A6"/>
    <mergeCell ref="B5:B6"/>
    <mergeCell ref="C5:C6"/>
    <mergeCell ref="D5:D6"/>
    <mergeCell ref="E5:H5"/>
    <mergeCell ref="I5:I6"/>
  </mergeCells>
  <pageMargins left="0.2" right="0" top="0.5" bottom="0.5" header="0.3" footer="0.3"/>
  <pageSetup scale="9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lastPrinted>2025-03-25T02:48:05Z</cp:lastPrinted>
  <dcterms:created xsi:type="dcterms:W3CDTF">2025-03-25T02:46:49Z</dcterms:created>
  <dcterms:modified xsi:type="dcterms:W3CDTF">2025-04-18T02:28:14Z</dcterms:modified>
</cp:coreProperties>
</file>